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K12" i="7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<sst xmlns="http://schemas.openxmlformats.org/spreadsheetml/2006/main" count="1375" uniqueCount="682">
  <si>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</si>
  <si>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</si>
  <si>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</si>
  <si>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</si>
  <si>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</si>
  <si>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</si>
  <si>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</si>
  <si>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</si>
  <si>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</si>
  <si>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</si>
  <si>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</si>
  <si>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</si>
  <si>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</si>
  <si>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</si>
  <si>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</si>
  <si>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</si>
  <si>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</si>
  <si>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</si>
  <si>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</si>
  <si>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</si>
  <si>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</si>
  <si>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</si>
  <si>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</si>
  <si>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</si>
  <si>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</si>
  <si>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</si>
  <si>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</si>
  <si>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</si>
  <si>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</si>
  <si>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</si>
  <si>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</si>
  <si>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</si>
  <si>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</si>
  <si>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</si>
  <si>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</si>
  <si>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</si>
  <si>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</si>
  <si>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</si>
  <si>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</si>
  <si>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</si>
  <si>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</si>
  <si>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</si>
  <si>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</si>
  <si>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</si>
  <si>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</si>
  <si>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</si>
  <si>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</si>
  <si>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</si>
  <si>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</si>
  <si>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</si>
  <si>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</si>
  <si>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</si>
  <si>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</si>
  <si>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</si>
  <si>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</si>
  <si>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</si>
  <si>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</si>
  <si>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</si>
  <si>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</si>
  <si>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</si>
  <si>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</si>
  <si>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</si>
  <si>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</si>
  <si>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</si>
  <si>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</si>
  <si>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</si>
  <si>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</si>
  <si>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</si>
  <si>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</si>
  <si>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</si>
  <si>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</si>
  <si>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</si>
  <si>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</si>
  <si>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</si>
  <si>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</si>
  <si>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</si>
  <si>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</si>
  <si>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</si>
  <si>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</si>
  <si>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</si>
  <si>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</si>
  <si>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</si>
  <si>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</si>
  <si>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</si>
  <si>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</si>
  <si>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</si>
  <si>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</si>
  <si>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</si>
  <si>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</si>
  <si>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</si>
  <si>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</si>
  <si>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</si>
  <si>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</si>
  <si>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</si>
  <si>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</si>
  <si>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</si>
  <si>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</si>
  <si>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</si>
  <si>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</si>
  <si>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</si>
  <si>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</si>
  <si>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</si>
  <si>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</si>
  <si>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</si>
  <si>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</si>
  <si>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</si>
  <si>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</si>
  <si>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</si>
  <si>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</si>
  <si>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</si>
  <si>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</si>
  <si>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</si>
  <si>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</si>
  <si>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</si>
  <si>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</si>
  <si>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</si>
  <si>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</si>
  <si>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</si>
  <si>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</si>
  <si>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</si>
  <si>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</si>
  <si>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</si>
  <si>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</si>
  <si>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</si>
  <si>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</si>
  <si>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</si>
  <si>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</si>
  <si>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</si>
  <si>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</si>
  <si>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</si>
  <si>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</si>
  <si>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</si>
  <si>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</si>
  <si>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</si>
  <si>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</si>
  <si>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</si>
  <si>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</si>
  <si>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</si>
  <si>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</si>
  <si>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</si>
  <si>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</si>
  <si>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</si>
  <si>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</si>
  <si>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</si>
  <si>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</si>
  <si>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</si>
  <si>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</si>
  <si>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</si>
  <si>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</si>
  <si>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</si>
  <si>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</si>
  <si>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</si>
  <si>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</si>
  <si>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</si>
  <si>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</si>
  <si>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</si>
  <si>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</si>
  <si>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</si>
  <si>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</si>
  <si>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</si>
  <si>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</si>
  <si>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</si>
  <si>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</si>
  <si>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</si>
  <si>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</si>
  <si>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</si>
  <si>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</si>
  <si>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</si>
  <si>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</si>
  <si>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</si>
  <si>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</si>
  <si>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</si>
  <si>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</si>
  <si>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</si>
  <si>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</si>
  <si>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</si>
  <si>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</si>
  <si>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</si>
  <si>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</si>
  <si>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</si>
  <si>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</si>
  <si>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</si>
  <si>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</si>
  <si>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</si>
  <si>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</si>
  <si>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</si>
  <si>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</si>
  <si>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</si>
  <si>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</si>
  <si>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</si>
  <si>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</si>
  <si>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</si>
  <si>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</si>
  <si>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</si>
  <si>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</si>
  <si>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</si>
  <si>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</si>
  <si>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</si>
  <si>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</si>
  <si>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</si>
  <si>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</si>
  <si>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</si>
  <si>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</si>
  <si>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</si>
  <si>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</si>
  <si>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</si>
  <si>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</si>
  <si>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</si>
  <si>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</si>
  <si>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</si>
  <si>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</si>
  <si>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</si>
  <si>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</si>
  <si>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</si>
  <si>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</si>
  <si>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</si>
  <si>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</si>
  <si>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</si>
  <si>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</si>
  <si>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</si>
  <si>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</si>
  <si>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</si>
  <si>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</si>
  <si>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</si>
  <si>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</si>
  <si>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</si>
  <si>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</si>
  <si>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</si>
  <si>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</si>
  <si>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</si>
  <si>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</si>
  <si>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</si>
  <si>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</si>
  <si>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</si>
  <si>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</si>
  <si>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</si>
  <si>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</si>
  <si>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</si>
  <si>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</si>
  <si>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</si>
  <si>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</si>
  <si>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</si>
  <si>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</si>
  <si>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</si>
  <si>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</si>
  <si>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</si>
  <si>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</si>
  <si>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</si>
  <si>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</si>
  <si>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</si>
  <si>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</si>
  <si>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</si>
  <si>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</si>
  <si>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</si>
  <si>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</si>
  <si>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</si>
  <si>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</si>
  <si>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</si>
  <si>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</si>
  <si>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</si>
  <si>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</si>
  <si>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</si>
  <si>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</si>
  <si>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</si>
  <si>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</si>
  <si>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</si>
  <si>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</si>
  <si>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</si>
  <si>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</si>
  <si>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</si>
  <si>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</si>
  <si>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</si>
  <si>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</si>
  <si>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</si>
  <si>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</si>
  <si>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</si>
  <si>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</si>
  <si>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</si>
  <si>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</si>
  <si>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</si>
  <si>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</si>
  <si>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</si>
  <si>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</si>
  <si>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</si>
  <si>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</si>
  <si>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</si>
  <si>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</si>
  <si>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</si>
  <si>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</si>
  <si>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</si>
  <si>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</si>
  <si>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</si>
  <si>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</si>
  <si>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</si>
  <si>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</si>
  <si>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</si>
  <si>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</si>
  <si>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</si>
  <si>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</si>
  <si>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</si>
  <si>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</si>
  <si>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</si>
  <si>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</si>
  <si>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</si>
  <si>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</si>
  <si>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</si>
  <si>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</si>
  <si>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</si>
  <si>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</si>
  <si>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</si>
  <si>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</si>
  <si>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</si>
  <si>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</si>
  <si>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</si>
  <si>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</si>
  <si>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</si>
  <si>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</si>
  <si>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</si>
  <si>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</si>
  <si>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</si>
  <si>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</si>
  <si>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</si>
  <si>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</si>
  <si>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</si>
  <si>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</si>
  <si>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</si>
  <si>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</si>
  <si>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</si>
  <si>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</si>
  <si>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</si>
  <si>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</si>
  <si>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</si>
  <si>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</si>
  <si>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</si>
  <si>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</si>
  <si>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</si>
  <si>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</si>
  <si>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</si>
  <si>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</si>
  <si>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</si>
  <si>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</si>
  <si>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</si>
  <si>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</si>
  <si>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</si>
  <si>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</si>
  <si>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</si>
  <si>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</si>
  <si>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</si>
  <si>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</si>
  <si>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</si>
  <si>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</si>
  <si>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</si>
  <si>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</si>
  <si>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</si>
  <si>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</si>
  <si>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</si>
  <si>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</si>
  <si>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</si>
  <si>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</si>
  <si>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</si>
  <si>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</si>
  <si>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</si>
  <si>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</si>
  <si>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</si>
  <si>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</si>
  <si>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</si>
  <si>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</si>
  <si>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</si>
  <si>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</si>
  <si>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</si>
  <si>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</si>
  <si>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</si>
  <si>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</si>
  <si>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</si>
  <si>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</si>
  <si>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</si>
  <si>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</si>
  <si>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</si>
  <si>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</si>
  <si>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</si>
  <si>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</si>
  <si>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</si>
  <si>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</si>
  <si>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</si>
  <si>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</si>
  <si>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</si>
  <si>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</si>
  <si>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</si>
  <si>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</si>
  <si>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</si>
  <si>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</si>
  <si>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</si>
  <si>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</si>
  <si>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</si>
  <si>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</si>
  <si>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</si>
  <si>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</si>
  <si>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</si>
  <si>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</si>
  <si>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</si>
  <si>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</si>
  <si>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</si>
  <si>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</si>
  <si>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</si>
  <si>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</si>
  <si>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</si>
  <si>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</si>
  <si>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</si>
  <si>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</si>
  <si>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</si>
  <si>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</si>
  <si>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</si>
  <si>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</si>
  <si>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</si>
  <si>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</si>
  <si>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</si>
  <si>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</si>
  <si>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</si>
  <si>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</si>
  <si>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</si>
  <si>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</si>
  <si>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</si>
  <si>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</si>
  <si>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</si>
  <si>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</si>
  <si>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</si>
  <si>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</si>
  <si>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</si>
  <si>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</si>
  <si>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</si>
  <si>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</si>
  <si>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</si>
  <si>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</si>
  <si>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</si>
  <si>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</si>
  <si>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</si>
  <si>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</si>
  <si>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</si>
  <si>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</si>
  <si>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</si>
  <si>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</si>
  <si>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</si>
  <si>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</si>
  <si>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</si>
  <si>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</si>
  <si>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</si>
  <si>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</si>
  <si>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</si>
  <si>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</si>
  <si>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</si>
  <si>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</si>
  <si>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</si>
  <si>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</si>
  <si>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</si>
  <si>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</si>
  <si>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</si>
  <si>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</si>
  <si>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</si>
  <si>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</si>
  <si>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</si>
  <si>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</si>
  <si>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</si>
  <si>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</si>
  <si>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</si>
  <si>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</si>
  <si>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</si>
  <si>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</si>
  <si>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</si>
  <si>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</si>
  <si>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</si>
  <si>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</si>
  <si>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</si>
  <si>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</si>
  <si>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</si>
  <si>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</si>
  <si>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</si>
  <si>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</si>
  <si>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</si>
  <si>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</si>
  <si>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</si>
  <si>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</si>
  <si>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</si>
  <si>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</si>
  <si>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</si>
  <si>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</si>
  <si>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</si>
  <si>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</si>
  <si>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</si>
  <si>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</si>
  <si>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</si>
  <si>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</si>
  <si>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</si>
  <si>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</si>
  <si>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</si>
  <si>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</si>
  <si>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</si>
  <si>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</si>
  <si>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</si>
  <si>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</si>
  <si>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</si>
  <si>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</si>
  <si>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</si>
  <si>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</si>
  <si>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</si>
  <si>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</si>
  <si>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</si>
  <si>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</si>
  <si>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</si>
  <si>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</si>
  <si>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</si>
  <si>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</si>
  <si>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</si>
  <si>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</si>
  <si>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</si>
  <si>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</si>
  <si>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</si>
  <si>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</si>
  <si>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</si>
  <si>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</si>
  <si>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</si>
  <si>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</si>
  <si>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</si>
  <si>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</si>
  <si>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</si>
  <si>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</si>
  <si>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</si>
  <si>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</si>
  <si>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</si>
  <si>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</si>
  <si>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</si>
  <si>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</si>
  <si>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</si>
  <si>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</si>
  <si>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</si>
  <si>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</si>
  <si>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</si>
  <si>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</si>
  <si>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</si>
  <si>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</si>
  <si>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</si>
  <si>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</si>
  <si>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</si>
  <si>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</si>
  <si>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</si>
  <si>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</si>
  <si>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</si>
  <si>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</si>
  <si>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</si>
  <si>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</si>
  <si>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</si>
  <si>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</si>
  <si>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</si>
  <si>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</si>
  <si>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</si>
  <si>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</si>
  <si>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</si>
  <si>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</si>
  <si>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</si>
  <si>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</si>
  <si>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</si>
  <si>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</si>
  <si>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</si>
  <si>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</si>
  <si>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</si>
  <si>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</si>
  <si>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</si>
  <si>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</si>
  <si>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</si>
  <si>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</si>
  <si>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</si>
  <si>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</si>
  <si>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</si>
  <si>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</si>
  <si>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</si>
  <si>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</si>
  <si>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</si>
  <si>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</si>
  <si>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</si>
  <si>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</si>
  <si>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</si>
  <si>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</si>
  <si>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</si>
  <si>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</si>
  <si>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</si>
  <si>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</si>
  <si>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</si>
  <si>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</si>
  <si>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</si>
  <si>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</si>
  <si>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</si>
  <si>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</si>
  <si>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</si>
  <si>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</si>
  <si>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</si>
  <si>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</si>
  <si>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</si>
  <si>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</si>
  <si>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</si>
  <si>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</si>
  <si>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</si>
  <si>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</si>
  <si>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</si>
  <si>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</si>
  <si>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</si>
  <si>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</si>
  <si>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</si>
  <si>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</si>
  <si>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</si>
  <si>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</si>
  <si>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</si>
  <si>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</si>
  <si>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</si>
  <si>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</si>
  <si>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</si>
  <si>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</si>
  <si>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</si>
  <si>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</si>
  <si>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</si>
  <si>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</si>
  <si>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</si>
  <si>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</si>
  <si>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</si>
  <si>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</si>
  <si>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</si>
  <si>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</si>
  <si>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</si>
  <si>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</si>
  <si>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</si>
  <si>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</si>
  <si>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</si>
  <si>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</si>
  <si>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</si>
  <si>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</si>
  <si>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</si>
  <si>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</si>
  <si>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</si>
  <si>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</si>
  <si>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</si>
  <si>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</si>
  <si>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</si>
  <si>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</si>
  <si>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</si>
  <si>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</si>
  <si>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</si>
  <si>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</si>
  <si>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</si>
  <si>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</si>
  <si>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</si>
  <si>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</si>
  <si>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</si>
  <si>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</si>
  <si>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</si>
  <si>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</si>
  <si>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</si>
  <si>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</si>
  <si>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</si>
  <si>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</si>
  <si>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</si>
  <si>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</si>
  <si>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Bad Salzuflen GmbH</t>
  </si>
  <si>
    <t>9870083500009</t>
  </si>
  <si>
    <t>Uferstr. 36-44</t>
  </si>
  <si>
    <t>Bad Salzuflen</t>
  </si>
  <si>
    <t>Horst Schweinebraden</t>
  </si>
  <si>
    <t>schweinebraden@stwbs.de</t>
  </si>
  <si>
    <t>05222/808258</t>
  </si>
  <si>
    <t>Netzgebiet NCG L-Gas</t>
  </si>
  <si>
    <t>NCLN007008350000</t>
  </si>
  <si>
    <t>Temperaturgebiet STWBS</t>
  </si>
  <si>
    <t>Bad Salzufflen</t>
  </si>
  <si>
    <t>DE_GMK03</t>
  </si>
  <si>
    <t>DE_GHA03</t>
  </si>
  <si>
    <t>DE_GKO03</t>
  </si>
  <si>
    <t>DE_GBD03</t>
  </si>
  <si>
    <t>DE_GGA03</t>
  </si>
  <si>
    <t>DE_GBH03</t>
  </si>
  <si>
    <t>DE_GWA03</t>
  </si>
  <si>
    <t>DE_GGB03</t>
  </si>
  <si>
    <t>DE_GBA03</t>
  </si>
  <si>
    <t>DE_GPD03</t>
  </si>
  <si>
    <t>DE_GMF03</t>
  </si>
  <si>
    <t>DE_GHD03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</si>
</sst>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33" borderId="17" xfId="0" quotePrefix="1" applyFont="1" applyFill="1" applyBorder="1" applyAlignment="1" applyProtection="1">
      <alignment horizont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1"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1" sqref="D3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55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32108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Netzgebiet NCG L-Gas</v>
      </c>
      <c r="E28" s="38"/>
      <c r="F28" s="11"/>
      <c r="G28" s="2"/>
    </row>
    <row r="29" spans="1:15">
      <c r="B29" s="15"/>
      <c r="C29" s="22" t="s">
        <v>397</v>
      </c>
      <c r="D29" s="45" t="s">
        <v>666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70" priority="3">
      <formula>IF(CELL("Zeile",D30)&lt;$D$25+CELL("Zeile",$D$29),1,0)</formula>
    </cfRule>
  </conditionalFormatting>
  <conditionalFormatting sqref="D30:D48">
    <cfRule type="expression" dxfId="69" priority="2">
      <formula>IF(CELL(D30)&lt;$D$27+27,1,0)</formula>
    </cfRule>
  </conditionalFormatting>
  <conditionalFormatting sqref="D29">
    <cfRule type="expression" dxfId="10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Bad Salzuflen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Netzgebiet NCG L-Gas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9870083500009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619</v>
      </c>
      <c r="D13" s="33" t="s">
        <v>621</v>
      </c>
      <c r="E13" s="15"/>
      <c r="H13" s="272" t="s">
        <v>620</v>
      </c>
      <c r="I13" s="272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370</v>
      </c>
      <c r="D18" s="49" t="s">
        <v>136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578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617</v>
      </c>
      <c r="D22" s="49" t="s">
        <v>613</v>
      </c>
      <c r="E22" s="15"/>
      <c r="H22" s="268" t="s">
        <v>613</v>
      </c>
      <c r="I22" s="268" t="s">
        <v>614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615</v>
      </c>
      <c r="E23" s="15"/>
      <c r="H23" s="268" t="s">
        <v>616</v>
      </c>
      <c r="I23" s="8" t="s">
        <v>612</v>
      </c>
      <c r="J23" s="8"/>
      <c r="K23" s="8"/>
      <c r="L23" s="269"/>
    </row>
    <row r="24" spans="2:16" ht="15" customHeight="1">
      <c r="B24" s="22"/>
      <c r="C24" s="24" t="s">
        <v>618</v>
      </c>
      <c r="D24" s="24" t="str">
        <f>IF(D22=$H$22,L24,IF(D23=$H$24,M24,N24))</f>
        <v>=&gt;  Q(D) = KW  x  h(T, SLP-Typ)  x  F(WT)</v>
      </c>
      <c r="E24" s="15"/>
      <c r="H24" s="268" t="s">
        <v>615</v>
      </c>
      <c r="I24" s="268" t="s">
        <v>622</v>
      </c>
      <c r="J24" s="8"/>
      <c r="K24" s="8"/>
      <c r="L24" s="271" t="s">
        <v>623</v>
      </c>
      <c r="M24" s="271" t="s">
        <v>625</v>
      </c>
      <c r="N24" s="271" t="s">
        <v>624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581</v>
      </c>
      <c r="D26" s="42" t="s">
        <v>135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626</v>
      </c>
      <c r="D27" s="42" t="s">
        <v>627</v>
      </c>
      <c r="E27" s="15"/>
      <c r="H27" s="298" t="s">
        <v>627</v>
      </c>
      <c r="I27" s="270" t="s">
        <v>628</v>
      </c>
      <c r="J27" s="270" t="s">
        <v>629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630</v>
      </c>
      <c r="I28" s="271" t="s">
        <v>631</v>
      </c>
      <c r="J28" s="271" t="s">
        <v>632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633</v>
      </c>
      <c r="I29" s="271" t="s">
        <v>634</v>
      </c>
      <c r="J29" s="271" t="s">
        <v>635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580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636</v>
      </c>
      <c r="I32" s="271" t="s">
        <v>637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638</v>
      </c>
      <c r="I33" s="268" t="s">
        <v>633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552</v>
      </c>
      <c r="C35" s="24" t="s">
        <v>499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553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368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668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sheetProtection sheet="1" objects="1" scenarios="1"/>
  <conditionalFormatting sqref="D15">
    <cfRule type="expression" dxfId="68" priority="21">
      <formula>IF($D$11="Gaspool",1,0)</formula>
    </cfRule>
  </conditionalFormatting>
  <conditionalFormatting sqref="D16">
    <cfRule type="expression" dxfId="67" priority="18">
      <formula>IF($D$11="NCG",1,0)</formula>
    </cfRule>
  </conditionalFormatting>
  <conditionalFormatting sqref="D48:D62">
    <cfRule type="expression" dxfId="66" priority="17">
      <formula>IF(CELL("Zeile",D48)&lt;$D$46+CELL("Zeile",$D$48),1,0)</formula>
    </cfRule>
  </conditionalFormatting>
  <conditionalFormatting sqref="D49:D62">
    <cfRule type="expression" dxfId="65" priority="16">
      <formula>IF(CELL(D49)&lt;$D$36+27,1,0)</formula>
    </cfRule>
  </conditionalFormatting>
  <conditionalFormatting sqref="D23">
    <cfRule type="expression" dxfId="64" priority="15">
      <formula>IF($D$22=$H$22,1,0)</formula>
    </cfRule>
  </conditionalFormatting>
  <conditionalFormatting sqref="D31">
    <cfRule type="expression" dxfId="63" priority="4">
      <formula>IF($D$18="synthetisch",1,0)</formula>
    </cfRule>
  </conditionalFormatting>
  <conditionalFormatting sqref="D28">
    <cfRule type="expression" dxfId="62" priority="2">
      <formula>IF(AND($D$27=$I$27,$D$26=$H$26),1,0)</formula>
    </cfRule>
  </conditionalFormatting>
  <conditionalFormatting sqref="D26:D28">
    <cfRule type="expression" dxfId="61" priority="5">
      <formula>IF($D$18="analytisch",1,0)</formula>
    </cfRule>
  </conditionalFormatting>
  <conditionalFormatting sqref="D27">
    <cfRule type="expression" dxfId="6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3" zoomScale="70" zoomScaleNormal="70" workbookViewId="0">
      <selection activeCell="F24" sqref="F24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Stadtwerke Bad Salzuflen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Netzgebiet NCG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9870083500009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1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3" t="str">
        <f>INDEX('SLP-Verfahren'!D48:D62,'SLP-Temp-Gebiet #01'!F10)</f>
        <v>Temperaturgebiet STWBS</v>
      </c>
      <c r="G11" s="333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0" t="s">
        <v>588</v>
      </c>
      <c r="D13" s="340"/>
      <c r="E13" s="340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1" t="s">
        <v>452</v>
      </c>
      <c r="D14" s="341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1" t="s">
        <v>389</v>
      </c>
      <c r="D15" s="341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506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669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103250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Bad Salzufflen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103250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2" t="s">
        <v>583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3 E25:N25 F24:N24">
    <cfRule type="expression" dxfId="58" priority="30">
      <formula>IF(E$20&lt;=$F$18,1,0)</formula>
    </cfRule>
  </conditionalFormatting>
  <conditionalFormatting sqref="E32:N36">
    <cfRule type="expression" dxfId="57" priority="29">
      <formula>IF(E$30&lt;=$F$28,1,0)</formula>
    </cfRule>
  </conditionalFormatting>
  <conditionalFormatting sqref="E26:F26">
    <cfRule type="expression" dxfId="56" priority="28">
      <formula>IF(E$20&lt;=$F$18,1,0)</formula>
    </cfRule>
  </conditionalFormatting>
  <conditionalFormatting sqref="E26:N26">
    <cfRule type="expression" dxfId="55" priority="27">
      <formula>IF(E$20&lt;=$F$18,1,0)</formula>
    </cfRule>
  </conditionalFormatting>
  <conditionalFormatting sqref="E56:N59">
    <cfRule type="expression" dxfId="54" priority="24">
      <formula>IF(E$54&lt;=$F$52,1,0)</formula>
    </cfRule>
  </conditionalFormatting>
  <conditionalFormatting sqref="E60:N60">
    <cfRule type="expression" dxfId="53" priority="23">
      <formula>IF(E$54&lt;=$F$52,1,0)</formula>
    </cfRule>
  </conditionalFormatting>
  <conditionalFormatting sqref="E66:N68">
    <cfRule type="expression" dxfId="52" priority="17">
      <formula>IF(E$64&lt;=$F$62,1,0)</formula>
    </cfRule>
  </conditionalFormatting>
  <conditionalFormatting sqref="E65:N68 E70:N70">
    <cfRule type="expression" dxfId="51" priority="15">
      <formula>IF(E$64&gt;$F$62,1,0)</formula>
    </cfRule>
  </conditionalFormatting>
  <conditionalFormatting sqref="E56:N60">
    <cfRule type="expression" dxfId="50" priority="14">
      <formula>IF(E$54&gt;$F$52,1,0)</formula>
    </cfRule>
  </conditionalFormatting>
  <conditionalFormatting sqref="E21:N23 E25:N26 F24:N24">
    <cfRule type="expression" dxfId="49" priority="13">
      <formula>IF(E$20&gt;$F$18,1,0)</formula>
    </cfRule>
  </conditionalFormatting>
  <conditionalFormatting sqref="E32:N36">
    <cfRule type="expression" dxfId="48" priority="12">
      <formula>IF(E$30&gt;$F$28,1,0)</formula>
    </cfRule>
  </conditionalFormatting>
  <conditionalFormatting sqref="H11 H8:H9">
    <cfRule type="expression" dxfId="47" priority="11">
      <formula>IF($F$9=1,1,0)</formula>
    </cfRule>
  </conditionalFormatting>
  <conditionalFormatting sqref="E55:N55">
    <cfRule type="expression" dxfId="46" priority="10">
      <formula>IF(E$54&gt;$F$52,1,0)</formula>
    </cfRule>
  </conditionalFormatting>
  <conditionalFormatting sqref="E31:N31">
    <cfRule type="expression" dxfId="45" priority="9">
      <formula>IF(E$30&gt;$F$28,1,0)</formula>
    </cfRule>
  </conditionalFormatting>
  <conditionalFormatting sqref="E70:N70">
    <cfRule type="expression" dxfId="44" priority="8">
      <formula>IF(E$64&lt;=$F$62,1,0)</formula>
    </cfRule>
  </conditionalFormatting>
  <conditionalFormatting sqref="H10">
    <cfRule type="expression" dxfId="43" priority="7">
      <formula>IF($F$9=1,1,0)</formula>
    </cfRule>
  </conditionalFormatting>
  <conditionalFormatting sqref="E69:N69">
    <cfRule type="expression" dxfId="42" priority="4">
      <formula>IF(E$64&lt;=$F$62,1,0)</formula>
    </cfRule>
  </conditionalFormatting>
  <conditionalFormatting sqref="E69:N69">
    <cfRule type="expression" dxfId="41" priority="3">
      <formula>IF(E$64&gt;$F$62,1,0)</formula>
    </cfRule>
  </conditionalFormatting>
  <conditionalFormatting sqref="E24">
    <cfRule type="expression" dxfId="9" priority="2">
      <formula>IF(E$20&lt;=$F$18,1,0)</formula>
    </cfRule>
  </conditionalFormatting>
  <conditionalFormatting sqref="E24">
    <cfRule type="expression" dxfId="7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Stadtwerke Bad Salzuflen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Netzgebiet NCG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9870083500009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2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3">
        <f>INDEX('SLP-Verfahren'!D48:D62,'SLP-Temp-Gebiet #02'!F10)</f>
        <v>0</v>
      </c>
      <c r="G11" s="333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0" t="s">
        <v>588</v>
      </c>
      <c r="D13" s="340"/>
      <c r="E13" s="340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1" t="s">
        <v>452</v>
      </c>
      <c r="D14" s="341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2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1" t="s">
        <v>389</v>
      </c>
      <c r="D15" s="341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2" t="s">
        <v>583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0" priority="18">
      <formula>IF(E$20&lt;=$F$18,1,0)</formula>
    </cfRule>
  </conditionalFormatting>
  <conditionalFormatting sqref="E32:N36">
    <cfRule type="expression" dxfId="39" priority="17">
      <formula>IF(E$30&lt;=$F$28,1,0)</formula>
    </cfRule>
  </conditionalFormatting>
  <conditionalFormatting sqref="E26:F26">
    <cfRule type="expression" dxfId="38" priority="16">
      <formula>IF(E$20&lt;=$F$18,1,0)</formula>
    </cfRule>
  </conditionalFormatting>
  <conditionalFormatting sqref="E26:N26">
    <cfRule type="expression" dxfId="37" priority="15">
      <formula>IF(E$20&lt;=$F$18,1,0)</formula>
    </cfRule>
  </conditionalFormatting>
  <conditionalFormatting sqref="E56:N59">
    <cfRule type="expression" dxfId="36" priority="14">
      <formula>IF(E$54&lt;=$F$52,1,0)</formula>
    </cfRule>
  </conditionalFormatting>
  <conditionalFormatting sqref="E60:N60">
    <cfRule type="expression" dxfId="35" priority="13">
      <formula>IF(E$54&lt;=$F$52,1,0)</formula>
    </cfRule>
  </conditionalFormatting>
  <conditionalFormatting sqref="E66:N68">
    <cfRule type="expression" dxfId="34" priority="12">
      <formula>IF(E$64&lt;=$F$62,1,0)</formula>
    </cfRule>
  </conditionalFormatting>
  <conditionalFormatting sqref="E65:N68 E70:N70">
    <cfRule type="expression" dxfId="33" priority="11">
      <formula>IF(E$64&gt;$F$62,1,0)</formula>
    </cfRule>
  </conditionalFormatting>
  <conditionalFormatting sqref="E56:N60">
    <cfRule type="expression" dxfId="32" priority="10">
      <formula>IF(E$54&gt;$F$52,1,0)</formula>
    </cfRule>
  </conditionalFormatting>
  <conditionalFormatting sqref="E21:N26">
    <cfRule type="expression" dxfId="31" priority="9">
      <formula>IF(E$20&gt;$F$18,1,0)</formula>
    </cfRule>
  </conditionalFormatting>
  <conditionalFormatting sqref="E32:N36">
    <cfRule type="expression" dxfId="30" priority="8">
      <formula>IF(E$30&gt;$F$28,1,0)</formula>
    </cfRule>
  </conditionalFormatting>
  <conditionalFormatting sqref="H11 H8:H9">
    <cfRule type="expression" dxfId="29" priority="7">
      <formula>IF($F$9=1,1,0)</formula>
    </cfRule>
  </conditionalFormatting>
  <conditionalFormatting sqref="E55:N55">
    <cfRule type="expression" dxfId="28" priority="6">
      <formula>IF(E$54&gt;$F$52,1,0)</formula>
    </cfRule>
  </conditionalFormatting>
  <conditionalFormatting sqref="E31:N31">
    <cfRule type="expression" dxfId="27" priority="5">
      <formula>IF(E$30&gt;$F$28,1,0)</formula>
    </cfRule>
  </conditionalFormatting>
  <conditionalFormatting sqref="E70:N70">
    <cfRule type="expression" dxfId="26" priority="4">
      <formula>IF(E$64&lt;=$F$62,1,0)</formula>
    </cfRule>
  </conditionalFormatting>
  <conditionalFormatting sqref="H10">
    <cfRule type="expression" dxfId="25" priority="3">
      <formula>IF($F$9=1,1,0)</formula>
    </cfRule>
  </conditionalFormatting>
  <conditionalFormatting sqref="E69:N69">
    <cfRule type="expression" dxfId="24" priority="2">
      <formula>IF(E$64&lt;=$F$62,1,0)</formula>
    </cfRule>
  </conditionalFormatting>
  <conditionalFormatting sqref="E69:N69">
    <cfRule type="expression" dxfId="2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7" zoomScale="80" zoomScaleNormal="80" workbookViewId="0">
      <selection activeCell="F13" sqref="F1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Bad Salzuflen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Netzgebiet NCG L-Gas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9870083500009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639</v>
      </c>
      <c r="M10" s="150" t="s">
        <v>648</v>
      </c>
      <c r="N10" s="151" t="s">
        <v>649</v>
      </c>
      <c r="O10" s="151" t="s">
        <v>650</v>
      </c>
      <c r="P10" s="152" t="s">
        <v>651</v>
      </c>
      <c r="Q10" s="146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95" t="s">
        <v>652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520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5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Netzgebiet NCG L-Gas</v>
      </c>
      <c r="D12" s="62" t="s">
        <v>248</v>
      </c>
      <c r="E12" s="165" t="s">
        <v>4</v>
      </c>
      <c r="F12" s="297" t="str">
        <f>VLOOKUP($E12,'BDEW-Standard'!$B$3:$M$94,F$9,0)</f>
        <v>D13</v>
      </c>
      <c r="H12" s="274">
        <f>ROUND(VLOOKUP($E12,'BDEW-Standard'!$B$3:$M$94,H$9,0),7)</f>
        <v>3.0469694999999999</v>
      </c>
      <c r="I12" s="274">
        <f>ROUND(VLOOKUP($E12,'BDEW-Standard'!$B$3:$M$94,I$9,0),7)</f>
        <v>-37.183314099999997</v>
      </c>
      <c r="J12" s="274">
        <f>ROUND(VLOOKUP($E12,'BDEW-Standard'!$B$3:$M$94,J$9,0),7)</f>
        <v>5.6727847000000002</v>
      </c>
      <c r="K12" s="274">
        <f>ROUND(VLOOKUP($E12,'BDEW-Standard'!$B$3:$M$94,K$9,0),7)</f>
        <v>9.6193100000000004E-2</v>
      </c>
      <c r="L12" s="337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8">
        <f t="shared" ref="Q12:Q26" si="1">($H12/(1+($I12/($Q$9-$L12))^$J12)+$K12)+MAX($M12*$Q$9+$N12,$O12*$Q$9+$P12)</f>
        <v>1.0075192723557669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Netzgebiet NCG L-Gas</v>
      </c>
      <c r="D13" s="62" t="s">
        <v>248</v>
      </c>
      <c r="E13" s="165" t="s">
        <v>587</v>
      </c>
      <c r="F13" s="297" t="str">
        <f>VLOOKUP($E13,'BDEW-Standard'!$B$3:$M$94,F$9,0)</f>
        <v>D23</v>
      </c>
      <c r="H13" s="274">
        <f>ROUND(VLOOKUP($E13,'BDEW-Standard'!$B$3:$M$94,H$9,0),7)</f>
        <v>2.3877617999999998</v>
      </c>
      <c r="I13" s="274">
        <f>ROUND(VLOOKUP($E13,'BDEW-Standard'!$B$3:$M$94,I$9,0),7)</f>
        <v>-34.721360500000003</v>
      </c>
      <c r="J13" s="274">
        <f>ROUND(VLOOKUP($E13,'BDEW-Standard'!$B$3:$M$94,J$9,0),7)</f>
        <v>5.8164303999999998</v>
      </c>
      <c r="K13" s="274">
        <f>ROUND(VLOOKUP($E13,'BDEW-Standard'!$B$3:$M$94,K$9,0),7)</f>
        <v>0.12081939999999999</v>
      </c>
      <c r="L13" s="337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8">
        <f t="shared" si="1"/>
        <v>1.0365184142102302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Netzgebiet NCG L-Gas</v>
      </c>
      <c r="D14" s="62" t="s">
        <v>248</v>
      </c>
      <c r="E14" s="165" t="s">
        <v>5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7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8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Netzgebiet NCG L-Gas</v>
      </c>
      <c r="D15" s="62" t="s">
        <v>248</v>
      </c>
      <c r="E15" s="165" t="s">
        <v>670</v>
      </c>
      <c r="F15" s="297" t="str">
        <f>VLOOKUP($E15,'BDEW-Standard'!$B$3:$M$94,F$9,0)</f>
        <v>MK3</v>
      </c>
      <c r="H15" s="274">
        <f>ROUND(VLOOKUP($E15,'BDEW-Standard'!$B$3:$M$94,H$9,0),7)</f>
        <v>2.7882424000000001</v>
      </c>
      <c r="I15" s="274">
        <f>ROUND(VLOOKUP($E15,'BDEW-Standard'!$B$3:$M$94,I$9,0),7)</f>
        <v>-34.880612999999997</v>
      </c>
      <c r="J15" s="274">
        <f>ROUND(VLOOKUP($E15,'BDEW-Standard'!$B$3:$M$94,J$9,0),7)</f>
        <v>6.5951899000000003</v>
      </c>
      <c r="K15" s="274">
        <f>ROUND(VLOOKUP($E15,'BDEW-Standard'!$B$3:$M$94,K$9,0),7)</f>
        <v>5.4032900000000002E-2</v>
      </c>
      <c r="L15" s="337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8">
        <f t="shared" si="1"/>
        <v>1.0622306107520199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Netzgebiet NCG L-Gas</v>
      </c>
      <c r="D16" s="62" t="s">
        <v>248</v>
      </c>
      <c r="E16" s="165" t="s">
        <v>671</v>
      </c>
      <c r="F16" s="297" t="str">
        <f>VLOOKUP($E16,'BDEW-Standard'!$B$3:$M$94,F$9,0)</f>
        <v>HA3</v>
      </c>
      <c r="H16" s="274">
        <f>ROUND(VLOOKUP($E16,'BDEW-Standard'!$B$3:$M$94,H$9,0),7)</f>
        <v>3.5811213999999998</v>
      </c>
      <c r="I16" s="274">
        <f>ROUND(VLOOKUP($E16,'BDEW-Standard'!$B$3:$M$94,I$9,0),7)</f>
        <v>-36.965006500000001</v>
      </c>
      <c r="J16" s="274">
        <f>ROUND(VLOOKUP($E16,'BDEW-Standard'!$B$3:$M$94,J$9,0),7)</f>
        <v>7.2256947</v>
      </c>
      <c r="K16" s="274">
        <f>ROUND(VLOOKUP($E16,'BDEW-Standard'!$B$3:$M$94,K$9,0),7)</f>
        <v>4.4841600000000002E-2</v>
      </c>
      <c r="L16" s="337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8">
        <f t="shared" si="1"/>
        <v>0.97852945357176691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Netzgebiet NCG L-Gas</v>
      </c>
      <c r="D17" s="62" t="s">
        <v>248</v>
      </c>
      <c r="E17" s="165" t="s">
        <v>672</v>
      </c>
      <c r="F17" s="297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7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8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Netzgebiet NCG L-Gas</v>
      </c>
      <c r="D18" s="62" t="s">
        <v>248</v>
      </c>
      <c r="E18" s="165" t="s">
        <v>673</v>
      </c>
      <c r="F18" s="297" t="str">
        <f>VLOOKUP($E18,'BDEW-Standard'!$B$3:$M$94,F$9,0)</f>
        <v>BD3</v>
      </c>
      <c r="H18" s="274">
        <f>ROUND(VLOOKUP($E18,'BDEW-Standard'!$B$3:$M$94,H$9,0),7)</f>
        <v>2.9177027</v>
      </c>
      <c r="I18" s="274">
        <f>ROUND(VLOOKUP($E18,'BDEW-Standard'!$B$3:$M$94,I$9,0),7)</f>
        <v>-36.179411700000003</v>
      </c>
      <c r="J18" s="274">
        <f>ROUND(VLOOKUP($E18,'BDEW-Standard'!$B$3:$M$94,J$9,0),7)</f>
        <v>5.9265162</v>
      </c>
      <c r="K18" s="274">
        <f>ROUND(VLOOKUP($E18,'BDEW-Standard'!$B$3:$M$94,K$9,0),7)</f>
        <v>0.11519119999999999</v>
      </c>
      <c r="L18" s="337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8">
        <f t="shared" si="1"/>
        <v>1.0656106174494469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Netzgebiet NCG L-Gas</v>
      </c>
      <c r="D19" s="62" t="s">
        <v>248</v>
      </c>
      <c r="E19" s="165" t="s">
        <v>674</v>
      </c>
      <c r="F19" s="297" t="str">
        <f>VLOOKUP($E19,'BDEW-Standard'!$B$3:$M$94,F$9,0)</f>
        <v>GA3</v>
      </c>
      <c r="H19" s="274">
        <f>ROUND(VLOOKUP($E19,'BDEW-Standard'!$B$3:$M$94,H$9,0),7)</f>
        <v>2.2850164999999998</v>
      </c>
      <c r="I19" s="274">
        <f>ROUND(VLOOKUP($E19,'BDEW-Standard'!$B$3:$M$94,I$9,0),7)</f>
        <v>-36.287858399999998</v>
      </c>
      <c r="J19" s="274">
        <f>ROUND(VLOOKUP($E19,'BDEW-Standard'!$B$3:$M$94,J$9,0),7)</f>
        <v>6.5885125999999996</v>
      </c>
      <c r="K19" s="274">
        <f>ROUND(VLOOKUP($E19,'BDEW-Standard'!$B$3:$M$94,K$9,0),7)</f>
        <v>0.31505349999999999</v>
      </c>
      <c r="L19" s="337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8">
        <f t="shared" si="1"/>
        <v>1.0096183914256316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Netzgebiet NCG L-Gas</v>
      </c>
      <c r="D20" s="62" t="s">
        <v>248</v>
      </c>
      <c r="E20" s="165" t="s">
        <v>675</v>
      </c>
      <c r="F20" s="297" t="str">
        <f>VLOOKUP($E20,'BDEW-Standard'!$B$3:$M$94,F$9,0)</f>
        <v>BH3</v>
      </c>
      <c r="H20" s="274">
        <f>ROUND(VLOOKUP($E20,'BDEW-Standard'!$B$3:$M$94,H$9,0),7)</f>
        <v>2.0102471999999998</v>
      </c>
      <c r="I20" s="274">
        <f>ROUND(VLOOKUP($E20,'BDEW-Standard'!$B$3:$M$94,I$9,0),7)</f>
        <v>-35.253212400000002</v>
      </c>
      <c r="J20" s="274">
        <f>ROUND(VLOOKUP($E20,'BDEW-Standard'!$B$3:$M$94,J$9,0),7)</f>
        <v>6.1544406</v>
      </c>
      <c r="K20" s="274">
        <f>ROUND(VLOOKUP($E20,'BDEW-Standard'!$B$3:$M$94,K$9,0),7)</f>
        <v>0.32947409999999999</v>
      </c>
      <c r="L20" s="337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8">
        <f t="shared" si="1"/>
        <v>1.0436896084076008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Netzgebiet NCG L-Gas</v>
      </c>
      <c r="D21" s="62" t="s">
        <v>248</v>
      </c>
      <c r="E21" s="165" t="s">
        <v>676</v>
      </c>
      <c r="F21" s="297" t="str">
        <f>VLOOKUP($E21,'BDEW-Standard'!$B$3:$M$94,F$9,0)</f>
        <v>WA3</v>
      </c>
      <c r="H21" s="274">
        <f>ROUND(VLOOKUP($E21,'BDEW-Standard'!$B$3:$M$94,H$9,0),7)</f>
        <v>0.76572899999999999</v>
      </c>
      <c r="I21" s="274">
        <f>ROUND(VLOOKUP($E21,'BDEW-Standard'!$B$3:$M$94,I$9,0),7)</f>
        <v>-36.023791199999998</v>
      </c>
      <c r="J21" s="274">
        <f>ROUND(VLOOKUP($E21,'BDEW-Standard'!$B$3:$M$94,J$9,0),7)</f>
        <v>4.8662747</v>
      </c>
      <c r="K21" s="274">
        <f>ROUND(VLOOKUP($E21,'BDEW-Standard'!$B$3:$M$94,K$9,0),7)</f>
        <v>0.80494250000000001</v>
      </c>
      <c r="L21" s="337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8">
        <f t="shared" si="1"/>
        <v>1.0804258319686442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Netzgebiet NCG L-Gas</v>
      </c>
      <c r="D22" s="62" t="s">
        <v>248</v>
      </c>
      <c r="E22" s="165" t="s">
        <v>677</v>
      </c>
      <c r="F22" s="297" t="str">
        <f>VLOOKUP($E22,'BDEW-Standard'!$B$3:$M$94,F$9,0)</f>
        <v>GB3</v>
      </c>
      <c r="H22" s="274">
        <f>ROUND(VLOOKUP($E22,'BDEW-Standard'!$B$3:$M$94,H$9,0),7)</f>
        <v>3.2572741999999999</v>
      </c>
      <c r="I22" s="274">
        <f>ROUND(VLOOKUP($E22,'BDEW-Standard'!$B$3:$M$94,I$9,0),7)</f>
        <v>-37.5</v>
      </c>
      <c r="J22" s="274">
        <f>ROUND(VLOOKUP($E22,'BDEW-Standard'!$B$3:$M$94,J$9,0),7)</f>
        <v>6.3462148000000003</v>
      </c>
      <c r="K22" s="274">
        <f>ROUND(VLOOKUP($E22,'BDEW-Standard'!$B$3:$M$94,K$9,0),7)</f>
        <v>8.6622699999999997E-2</v>
      </c>
      <c r="L22" s="337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8">
        <f t="shared" si="1"/>
        <v>0.9584556323619029</v>
      </c>
      <c r="R22" s="275">
        <f>ROUND(VLOOKUP(MID($E22,4,3),'Wochentag F(WT)'!$B$7:$J$22,R$9,0),4)</f>
        <v>0.98970000000000002</v>
      </c>
      <c r="S22" s="275">
        <f>ROUND(VLOOKUP(MID($E22,4,3),'Wochentag F(WT)'!$B$7:$J$22,S$9,0),4)</f>
        <v>0.9627</v>
      </c>
      <c r="T22" s="275">
        <f>ROUND(VLOOKUP(MID($E22,4,3),'Wochentag F(WT)'!$B$7:$J$22,T$9,0),4)</f>
        <v>1.0507</v>
      </c>
      <c r="U22" s="275">
        <f>ROUND(VLOOKUP(MID($E22,4,3),'Wochentag F(WT)'!$B$7:$J$22,U$9,0),4)</f>
        <v>1.0551999999999999</v>
      </c>
      <c r="V22" s="275">
        <f>ROUND(VLOOKUP(MID($E22,4,3),'Wochentag F(WT)'!$B$7:$J$22,V$9,0),4)</f>
        <v>1.0297000000000001</v>
      </c>
      <c r="W22" s="275">
        <f>ROUND(VLOOKUP(MID($E22,4,3),'Wochentag F(WT)'!$B$7:$J$22,W$9,0),4)</f>
        <v>0.97670000000000001</v>
      </c>
      <c r="X22" s="276">
        <f t="shared" si="2"/>
        <v>0.9352999999999998</v>
      </c>
      <c r="Y22" s="293"/>
      <c r="Z22" s="211"/>
    </row>
    <row r="23" spans="2:26" s="143" customFormat="1">
      <c r="B23" s="144">
        <v>12</v>
      </c>
      <c r="C23" s="145" t="str">
        <f t="shared" si="0"/>
        <v>Netzgebiet NCG L-Gas</v>
      </c>
      <c r="D23" s="62" t="s">
        <v>248</v>
      </c>
      <c r="E23" s="165" t="s">
        <v>678</v>
      </c>
      <c r="F23" s="297" t="str">
        <f>VLOOKUP($E23,'BDEW-Standard'!$B$3:$M$94,F$9,0)</f>
        <v>BA3</v>
      </c>
      <c r="H23" s="274">
        <f>ROUND(VLOOKUP($E23,'BDEW-Standard'!$B$3:$M$94,H$9,0),7)</f>
        <v>0.62619619999999998</v>
      </c>
      <c r="I23" s="274">
        <f>ROUND(VLOOKUP($E23,'BDEW-Standard'!$B$3:$M$94,I$9,0),7)</f>
        <v>-33</v>
      </c>
      <c r="J23" s="274">
        <f>ROUND(VLOOKUP($E23,'BDEW-Standard'!$B$3:$M$94,J$9,0),7)</f>
        <v>5.7212303000000002</v>
      </c>
      <c r="K23" s="274">
        <f>ROUND(VLOOKUP($E23,'BDEW-Standard'!$B$3:$M$94,K$9,0),7)</f>
        <v>0.78556550000000003</v>
      </c>
      <c r="L23" s="337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8">
        <f t="shared" si="1"/>
        <v>1.0711738317583412</v>
      </c>
      <c r="R23" s="275">
        <f>ROUND(VLOOKUP(MID($E23,4,3),'Wochentag F(WT)'!$B$7:$J$22,R$9,0),4)</f>
        <v>1.0848</v>
      </c>
      <c r="S23" s="275">
        <f>ROUND(VLOOKUP(MID($E23,4,3),'Wochentag F(WT)'!$B$7:$J$22,S$9,0),4)</f>
        <v>1.1211</v>
      </c>
      <c r="T23" s="275">
        <f>ROUND(VLOOKUP(MID($E23,4,3),'Wochentag F(WT)'!$B$7:$J$22,T$9,0),4)</f>
        <v>1.0769</v>
      </c>
      <c r="U23" s="275">
        <f>ROUND(VLOOKUP(MID($E23,4,3),'Wochentag F(WT)'!$B$7:$J$22,U$9,0),4)</f>
        <v>1.1353</v>
      </c>
      <c r="V23" s="275">
        <f>ROUND(VLOOKUP(MID($E23,4,3),'Wochentag F(WT)'!$B$7:$J$22,V$9,0),4)</f>
        <v>1.1402000000000001</v>
      </c>
      <c r="W23" s="275">
        <f>ROUND(VLOOKUP(MID($E23,4,3),'Wochentag F(WT)'!$B$7:$J$22,W$9,0),4)</f>
        <v>0.48520000000000002</v>
      </c>
      <c r="X23" s="276">
        <f t="shared" si="2"/>
        <v>0.95650000000000013</v>
      </c>
      <c r="Y23" s="293"/>
      <c r="Z23" s="211"/>
    </row>
    <row r="24" spans="2:26" s="143" customFormat="1">
      <c r="B24" s="144">
        <v>13</v>
      </c>
      <c r="C24" s="145" t="str">
        <f t="shared" si="0"/>
        <v>Netzgebiet NCG L-Gas</v>
      </c>
      <c r="D24" s="62" t="s">
        <v>248</v>
      </c>
      <c r="E24" s="165" t="s">
        <v>679</v>
      </c>
      <c r="F24" s="297" t="str">
        <f>VLOOKUP($E24,'BDEW-Standard'!$B$3:$M$94,F$9,0)</f>
        <v>PD3</v>
      </c>
      <c r="H24" s="274">
        <f>ROUND(VLOOKUP($E24,'BDEW-Standard'!$B$3:$M$94,H$9,0),7)</f>
        <v>3.2</v>
      </c>
      <c r="I24" s="274">
        <f>ROUND(VLOOKUP($E24,'BDEW-Standard'!$B$3:$M$94,I$9,0),7)</f>
        <v>-35.799999999999997</v>
      </c>
      <c r="J24" s="274">
        <f>ROUND(VLOOKUP($E24,'BDEW-Standard'!$B$3:$M$94,J$9,0),7)</f>
        <v>8.4</v>
      </c>
      <c r="K24" s="274">
        <f>ROUND(VLOOKUP($E24,'BDEW-Standard'!$B$3:$M$94,K$9,0),7)</f>
        <v>9.3848600000000004E-2</v>
      </c>
      <c r="L24" s="337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8">
        <f t="shared" si="1"/>
        <v>0.99106250024889242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Netzgebiet NCG L-Gas</v>
      </c>
      <c r="D25" s="62" t="s">
        <v>248</v>
      </c>
      <c r="E25" s="165" t="s">
        <v>680</v>
      </c>
      <c r="F25" s="297" t="str">
        <f>VLOOKUP($E25,'BDEW-Standard'!$B$3:$M$94,F$9,0)</f>
        <v>MF3</v>
      </c>
      <c r="H25" s="274">
        <f>ROUND(VLOOKUP($E25,'BDEW-Standard'!$B$3:$M$94,H$9,0),7)</f>
        <v>2.3877617999999998</v>
      </c>
      <c r="I25" s="274">
        <f>ROUND(VLOOKUP($E25,'BDEW-Standard'!$B$3:$M$94,I$9,0),7)</f>
        <v>-34.721360500000003</v>
      </c>
      <c r="J25" s="274">
        <f>ROUND(VLOOKUP($E25,'BDEW-Standard'!$B$3:$M$94,J$9,0),7)</f>
        <v>5.8164303999999998</v>
      </c>
      <c r="K25" s="274">
        <f>ROUND(VLOOKUP($E25,'BDEW-Standard'!$B$3:$M$94,K$9,0),7)</f>
        <v>0.12081939999999999</v>
      </c>
      <c r="L25" s="337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8">
        <f t="shared" si="1"/>
        <v>1.0365184142102302</v>
      </c>
      <c r="R25" s="275">
        <f>ROUND(VLOOKUP(MID($E25,4,3),'Wochentag F(WT)'!$B$7:$J$22,R$9,0),4)</f>
        <v>1.0354000000000001</v>
      </c>
      <c r="S25" s="275">
        <f>ROUND(VLOOKUP(MID($E25,4,3),'Wochentag F(WT)'!$B$7:$J$22,S$9,0),4)</f>
        <v>1.0523</v>
      </c>
      <c r="T25" s="275">
        <f>ROUND(VLOOKUP(MID($E25,4,3),'Wochentag F(WT)'!$B$7:$J$22,T$9,0),4)</f>
        <v>1.0448999999999999</v>
      </c>
      <c r="U25" s="275">
        <f>ROUND(VLOOKUP(MID($E25,4,3),'Wochentag F(WT)'!$B$7:$J$22,U$9,0),4)</f>
        <v>1.0494000000000001</v>
      </c>
      <c r="V25" s="275">
        <f>ROUND(VLOOKUP(MID($E25,4,3),'Wochentag F(WT)'!$B$7:$J$22,V$9,0),4)</f>
        <v>0.98850000000000005</v>
      </c>
      <c r="W25" s="275">
        <f>ROUND(VLOOKUP(MID($E25,4,3),'Wochentag F(WT)'!$B$7:$J$22,W$9,0),4)</f>
        <v>0.88600000000000001</v>
      </c>
      <c r="X25" s="276">
        <f t="shared" si="2"/>
        <v>0.94349999999999934</v>
      </c>
      <c r="Y25" s="293"/>
      <c r="Z25" s="211"/>
    </row>
    <row r="26" spans="2:26" s="143" customFormat="1">
      <c r="B26" s="144">
        <v>15</v>
      </c>
      <c r="C26" s="145" t="str">
        <f t="shared" si="0"/>
        <v>Netzgebiet NCG L-Gas</v>
      </c>
      <c r="D26" s="62" t="s">
        <v>248</v>
      </c>
      <c r="E26" s="165" t="s">
        <v>681</v>
      </c>
      <c r="F26" s="297" t="str">
        <f>VLOOKUP($E26,'BDEW-Standard'!$B$3:$M$94,F$9,0)</f>
        <v>HD3</v>
      </c>
      <c r="H26" s="274">
        <f>ROUND(VLOOKUP($E26,'BDEW-Standard'!$B$3:$M$94,H$9,0),7)</f>
        <v>2.5792510000000002</v>
      </c>
      <c r="I26" s="274">
        <f>ROUND(VLOOKUP($E26,'BDEW-Standard'!$B$3:$M$94,I$9,0),7)</f>
        <v>-35.681614400000001</v>
      </c>
      <c r="J26" s="274">
        <f>ROUND(VLOOKUP($E26,'BDEW-Standard'!$B$3:$M$94,J$9,0),7)</f>
        <v>6.6857975999999999</v>
      </c>
      <c r="K26" s="274">
        <f>ROUND(VLOOKUP($E26,'BDEW-Standard'!$B$3:$M$94,K$9,0),7)</f>
        <v>0.19955410000000001</v>
      </c>
      <c r="L26" s="337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8">
        <f t="shared" si="1"/>
        <v>1.0393994293439688</v>
      </c>
      <c r="R26" s="275">
        <f>ROUND(VLOOKUP(MID($E26,4,3),'Wochentag F(WT)'!$B$7:$J$22,R$9,0),4)</f>
        <v>1.03</v>
      </c>
      <c r="S26" s="275">
        <f>ROUND(VLOOKUP(MID($E26,4,3),'Wochentag F(WT)'!$B$7:$J$22,S$9,0),4)</f>
        <v>1.03</v>
      </c>
      <c r="T26" s="275">
        <f>ROUND(VLOOKUP(MID($E26,4,3),'Wochentag F(WT)'!$B$7:$J$22,T$9,0),4)</f>
        <v>1.02</v>
      </c>
      <c r="U26" s="275">
        <f>ROUND(VLOOKUP(MID($E26,4,3),'Wochentag F(WT)'!$B$7:$J$22,U$9,0),4)</f>
        <v>1.03</v>
      </c>
      <c r="V26" s="275">
        <f>ROUND(VLOOKUP(MID($E26,4,3),'Wochentag F(WT)'!$B$7:$J$22,V$9,0),4)</f>
        <v>1.01</v>
      </c>
      <c r="W26" s="275">
        <f>ROUND(VLOOKUP(MID($E26,4,3),'Wochentag F(WT)'!$B$7:$J$22,W$9,0),4)</f>
        <v>0.93</v>
      </c>
      <c r="X26" s="276">
        <f t="shared" si="2"/>
        <v>0.95000000000000018</v>
      </c>
      <c r="Y26" s="293"/>
      <c r="Z26" s="211"/>
    </row>
    <row r="27" spans="2:26" s="143" customFormat="1">
      <c r="B27" s="144">
        <v>16</v>
      </c>
      <c r="C27" s="145" t="str">
        <f t="shared" si="0"/>
        <v>Netzgebiet NCG L-Gas</v>
      </c>
      <c r="D27" s="62"/>
      <c r="E27" s="166"/>
      <c r="F27" s="297"/>
      <c r="H27" s="277"/>
      <c r="I27" s="277"/>
      <c r="J27" s="277"/>
      <c r="K27" s="277"/>
      <c r="L27" s="337"/>
      <c r="M27" s="277"/>
      <c r="N27" s="277"/>
      <c r="O27" s="277"/>
      <c r="P27" s="277"/>
      <c r="Q27" s="339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Netzgebiet NCG L-Gas</v>
      </c>
      <c r="D28" s="62"/>
      <c r="E28" s="166"/>
      <c r="F28" s="297"/>
      <c r="H28" s="277"/>
      <c r="I28" s="277"/>
      <c r="J28" s="277"/>
      <c r="K28" s="277"/>
      <c r="L28" s="337"/>
      <c r="M28" s="277"/>
      <c r="N28" s="277"/>
      <c r="O28" s="277"/>
      <c r="P28" s="277"/>
      <c r="Q28" s="339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Netzgebiet NCG L-Gas</v>
      </c>
      <c r="D29" s="62"/>
      <c r="E29" s="166"/>
      <c r="F29" s="297"/>
      <c r="H29" s="277"/>
      <c r="I29" s="277"/>
      <c r="J29" s="277"/>
      <c r="K29" s="277"/>
      <c r="L29" s="337"/>
      <c r="M29" s="277"/>
      <c r="N29" s="277"/>
      <c r="O29" s="277"/>
      <c r="P29" s="277"/>
      <c r="Q29" s="339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Netzgebiet NCG L-Gas</v>
      </c>
      <c r="D30" s="62"/>
      <c r="E30" s="166"/>
      <c r="F30" s="297"/>
      <c r="H30" s="277"/>
      <c r="I30" s="277"/>
      <c r="J30" s="277"/>
      <c r="K30" s="277"/>
      <c r="L30" s="337"/>
      <c r="M30" s="277"/>
      <c r="N30" s="277"/>
      <c r="O30" s="277"/>
      <c r="P30" s="277"/>
      <c r="Q30" s="339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Netzgebiet NCG L-Gas</v>
      </c>
      <c r="D31" s="62"/>
      <c r="E31" s="166"/>
      <c r="F31" s="297"/>
      <c r="H31" s="277"/>
      <c r="I31" s="277"/>
      <c r="J31" s="277"/>
      <c r="K31" s="277"/>
      <c r="L31" s="337"/>
      <c r="M31" s="277"/>
      <c r="N31" s="277"/>
      <c r="O31" s="277"/>
      <c r="P31" s="277"/>
      <c r="Q31" s="339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Netzgebiet NCG L-Gas</v>
      </c>
      <c r="D32" s="62"/>
      <c r="E32" s="166"/>
      <c r="F32" s="297"/>
      <c r="H32" s="277"/>
      <c r="I32" s="277"/>
      <c r="J32" s="277"/>
      <c r="K32" s="277"/>
      <c r="L32" s="337"/>
      <c r="M32" s="277"/>
      <c r="N32" s="277"/>
      <c r="O32" s="277"/>
      <c r="P32" s="277"/>
      <c r="Q32" s="339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Netzgebiet NCG L-Gas</v>
      </c>
      <c r="D33" s="62"/>
      <c r="E33" s="166"/>
      <c r="F33" s="297"/>
      <c r="H33" s="277"/>
      <c r="I33" s="277"/>
      <c r="J33" s="277"/>
      <c r="K33" s="277"/>
      <c r="L33" s="337"/>
      <c r="M33" s="277"/>
      <c r="N33" s="277"/>
      <c r="O33" s="277"/>
      <c r="P33" s="277"/>
      <c r="Q33" s="339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Netzgebiet NCG L-Gas</v>
      </c>
      <c r="D34" s="62"/>
      <c r="E34" s="166"/>
      <c r="F34" s="297"/>
      <c r="H34" s="277"/>
      <c r="I34" s="277"/>
      <c r="J34" s="277"/>
      <c r="K34" s="277"/>
      <c r="L34" s="337"/>
      <c r="M34" s="277"/>
      <c r="N34" s="277"/>
      <c r="O34" s="277"/>
      <c r="P34" s="277"/>
      <c r="Q34" s="339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Netzgebiet NCG L-Gas</v>
      </c>
      <c r="D35" s="62"/>
      <c r="E35" s="166"/>
      <c r="F35" s="297"/>
      <c r="H35" s="277"/>
      <c r="I35" s="277"/>
      <c r="J35" s="277"/>
      <c r="K35" s="277"/>
      <c r="L35" s="337"/>
      <c r="M35" s="277"/>
      <c r="N35" s="277"/>
      <c r="O35" s="277"/>
      <c r="P35" s="277"/>
      <c r="Q35" s="339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Netzgebiet NCG L-Gas</v>
      </c>
      <c r="D36" s="62"/>
      <c r="E36" s="166"/>
      <c r="F36" s="297"/>
      <c r="H36" s="277"/>
      <c r="I36" s="277"/>
      <c r="J36" s="277"/>
      <c r="K36" s="277"/>
      <c r="L36" s="337"/>
      <c r="M36" s="277"/>
      <c r="N36" s="277"/>
      <c r="O36" s="277"/>
      <c r="P36" s="277"/>
      <c r="Q36" s="339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Netzgebiet NCG L-Gas</v>
      </c>
      <c r="D37" s="62"/>
      <c r="E37" s="166"/>
      <c r="F37" s="297"/>
      <c r="H37" s="277"/>
      <c r="I37" s="277"/>
      <c r="J37" s="277"/>
      <c r="K37" s="277"/>
      <c r="L37" s="337"/>
      <c r="M37" s="277"/>
      <c r="N37" s="277"/>
      <c r="O37" s="277"/>
      <c r="P37" s="277"/>
      <c r="Q37" s="339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Netzgebiet NCG L-Gas</v>
      </c>
      <c r="D38" s="62"/>
      <c r="E38" s="166"/>
      <c r="F38" s="297"/>
      <c r="H38" s="277"/>
      <c r="I38" s="277"/>
      <c r="J38" s="277"/>
      <c r="K38" s="277"/>
      <c r="L38" s="337"/>
      <c r="M38" s="277"/>
      <c r="N38" s="277"/>
      <c r="O38" s="277"/>
      <c r="P38" s="277"/>
      <c r="Q38" s="339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Netzgebiet NCG L-Gas</v>
      </c>
      <c r="D39" s="62"/>
      <c r="E39" s="166"/>
      <c r="F39" s="297"/>
      <c r="H39" s="277"/>
      <c r="I39" s="277"/>
      <c r="J39" s="277"/>
      <c r="K39" s="277"/>
      <c r="L39" s="337"/>
      <c r="M39" s="277"/>
      <c r="N39" s="277"/>
      <c r="O39" s="277"/>
      <c r="P39" s="277"/>
      <c r="Q39" s="339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Netzgebiet NCG L-Gas</v>
      </c>
      <c r="D40" s="62"/>
      <c r="E40" s="166"/>
      <c r="F40" s="297"/>
      <c r="H40" s="277"/>
      <c r="I40" s="277"/>
      <c r="J40" s="277"/>
      <c r="K40" s="277"/>
      <c r="L40" s="337"/>
      <c r="M40" s="277"/>
      <c r="N40" s="277"/>
      <c r="O40" s="277"/>
      <c r="P40" s="277"/>
      <c r="Q40" s="339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Netzgebiet NCG L-Gas</v>
      </c>
      <c r="D41" s="62"/>
      <c r="E41" s="166"/>
      <c r="F41" s="297"/>
      <c r="H41" s="277"/>
      <c r="I41" s="277"/>
      <c r="J41" s="277"/>
      <c r="K41" s="277"/>
      <c r="L41" s="337"/>
      <c r="M41" s="277"/>
      <c r="N41" s="277"/>
      <c r="O41" s="277"/>
      <c r="P41" s="277"/>
      <c r="Q41" s="339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22" priority="11">
      <formula>ISERROR(F11)</formula>
    </cfRule>
  </conditionalFormatting>
  <conditionalFormatting sqref="E12:F41 Y12:Y41">
    <cfRule type="duplicateValues" dxfId="21" priority="33"/>
  </conditionalFormatting>
  <conditionalFormatting sqref="L11:L41">
    <cfRule type="expression" dxfId="20" priority="2">
      <formula>ISERROR(L11)</formula>
    </cfRule>
  </conditionalFormatting>
  <conditionalFormatting sqref="Q11:Q41">
    <cfRule type="expression" dxfId="19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3:K26 C13:C33 C34:C41 M12:X26 H12:J12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Bad Salzuflen GmbH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Netzgebiet NCG L-Gas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9870083500009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3" t="s">
        <v>462</v>
      </c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8" t="s">
        <v>586</v>
      </c>
      <c r="C10" s="349"/>
      <c r="D10" s="94">
        <v>2</v>
      </c>
      <c r="E10" s="95" t="str">
        <f>IF(ISERROR(HLOOKUP(E$11,$M$9:$AD$33,$D10,0)),"",HLOOKUP(E$11,$M$9:$AD$33,$D10,0))</f>
        <v/>
      </c>
      <c r="F10" s="346" t="s">
        <v>399</v>
      </c>
      <c r="G10" s="346"/>
      <c r="H10" s="346"/>
      <c r="I10" s="346"/>
      <c r="J10" s="346"/>
      <c r="K10" s="346"/>
      <c r="L10" s="347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653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1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1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16" priority="9">
      <formula>IF(E$11="NB",1,0)</formula>
    </cfRule>
  </conditionalFormatting>
  <conditionalFormatting sqref="F12:L33">
    <cfRule type="expression" dxfId="15" priority="6">
      <formula>IF($E12=1,1,0)</formula>
    </cfRule>
  </conditionalFormatting>
  <conditionalFormatting sqref="M12:AD33">
    <cfRule type="expression" dxfId="14" priority="3">
      <formula>IF(M$11=1,1)</formula>
    </cfRule>
  </conditionalFormatting>
  <conditionalFormatting sqref="M9:AD10">
    <cfRule type="expression" dxfId="1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548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4" t="s">
        <v>656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548</v>
      </c>
    </row>
    <row r="2" spans="1:16">
      <c r="A2" s="234"/>
      <c r="B2" s="233" t="s">
        <v>460</v>
      </c>
    </row>
    <row r="3" spans="1:16" ht="20.100000000000001" customHeight="1">
      <c r="A3" s="350" t="s">
        <v>249</v>
      </c>
      <c r="B3" s="235" t="s">
        <v>87</v>
      </c>
      <c r="C3" s="236"/>
      <c r="D3" s="352" t="s">
        <v>461</v>
      </c>
      <c r="E3" s="353"/>
      <c r="F3" s="353"/>
      <c r="G3" s="353"/>
      <c r="H3" s="353"/>
      <c r="I3" s="353"/>
      <c r="J3" s="354"/>
      <c r="K3" s="237"/>
      <c r="L3" s="237"/>
      <c r="M3" s="237"/>
      <c r="N3" s="237"/>
      <c r="O3" s="238"/>
      <c r="P3" s="237"/>
    </row>
    <row r="4" spans="1:16" ht="20.100000000000001" customHeight="1">
      <c r="A4" s="351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2" priority="2" stopIfTrue="1" operator="equal">
      <formula>$M7</formula>
    </cfRule>
  </conditionalFormatting>
  <conditionalFormatting sqref="D9:J9">
    <cfRule type="cellIs" dxfId="1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Schweinebraden, Horst (Stadtwerke Bad Salzuflen)</cp:lastModifiedBy>
  <cp:lastPrinted>2015-03-20T22:59:10Z</cp:lastPrinted>
  <dcterms:created xsi:type="dcterms:W3CDTF">2015-01-15T05:25:41Z</dcterms:created>
  <dcterms:modified xsi:type="dcterms:W3CDTF">2016-12-28T13:10:55Z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